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885"/>
  </bookViews>
  <sheets>
    <sheet name="SFMPO" sheetId="3" r:id="rId1"/>
  </sheets>
  <calcPr calcId="145621"/>
</workbook>
</file>

<file path=xl/calcChain.xml><?xml version="1.0" encoding="utf-8"?>
<calcChain xmlns="http://schemas.openxmlformats.org/spreadsheetml/2006/main">
  <c r="M4" i="3" l="1"/>
  <c r="M5" i="3"/>
  <c r="M6" i="3"/>
  <c r="M7" i="3"/>
  <c r="M8" i="3"/>
  <c r="M9" i="3"/>
  <c r="M3" i="3"/>
  <c r="L4" i="3"/>
  <c r="L5" i="3"/>
  <c r="L6" i="3"/>
  <c r="L7" i="3"/>
  <c r="L8" i="3"/>
  <c r="L9" i="3"/>
  <c r="L10" i="3"/>
  <c r="L3" i="3"/>
  <c r="K11" i="3"/>
  <c r="L11" i="3" s="1"/>
  <c r="I11" i="3"/>
  <c r="M11" i="3" s="1"/>
  <c r="E10" i="3" l="1"/>
  <c r="E9" i="3"/>
  <c r="E8" i="3"/>
</calcChain>
</file>

<file path=xl/sharedStrings.xml><?xml version="1.0" encoding="utf-8"?>
<sst xmlns="http://schemas.openxmlformats.org/spreadsheetml/2006/main" count="78" uniqueCount="58">
  <si>
    <t>Programmed FHWA Funds vs. FMIS Obligations for - FMIS Last Imported: 10/27/2019</t>
  </si>
  <si>
    <t>_</t>
  </si>
  <si>
    <t>TIP ID</t>
  </si>
  <si>
    <t>PROJECT TITLE</t>
  </si>
  <si>
    <t>PROJECT DESCRIPTION</t>
  </si>
  <si>
    <t>TIP
ACTION</t>
  </si>
  <si>
    <t>LEAD_AGENCY</t>
  </si>
  <si>
    <t>PROGRAMMED 
FED FUND(S)</t>
  </si>
  <si>
    <t>FMIS DESCRIPTION</t>
  </si>
  <si>
    <t>OBLIGATED 
FED FUND(S)</t>
  </si>
  <si>
    <t>2019 OBLIGATED $</t>
  </si>
  <si>
    <t>ACTION NEEDED</t>
  </si>
  <si>
    <t>NM Dot</t>
  </si>
  <si>
    <t>Carry Over Project</t>
  </si>
  <si>
    <t>Transit / Rail Division</t>
  </si>
  <si>
    <t>RR CROSSING - HAZ ELIMINATION</t>
  </si>
  <si>
    <t>RAIL HWY CROSSING HAZ ELI -ZS40</t>
  </si>
  <si>
    <t>HSIP-ZS30</t>
  </si>
  <si>
    <t>HWY SAFETY IMPROV PROG</t>
  </si>
  <si>
    <t>CMAQ - FLEX</t>
  </si>
  <si>
    <t>S100510</t>
  </si>
  <si>
    <t>Alta Vista Street Crossing</t>
  </si>
  <si>
    <t>INSTALL LIGHTS AND GATES AND PROVIDE ADVANCE WARNING SIGNAGE AT EXISTING SIDEWALK CROSSING ON SOUTH SIDE OF ALTA VISTA STREET FOR USE AS RAIL TRAIL CROSSING</t>
  </si>
  <si>
    <t>City of Santa Fe</t>
  </si>
  <si>
    <t>S100620</t>
  </si>
  <si>
    <t>Alta Vista Street Crosswalks</t>
  </si>
  <si>
    <t>Alta Vista Street Crosswalk improvements</t>
  </si>
  <si>
    <t>TS00027</t>
  </si>
  <si>
    <t>Santa Fe Trails- Ridefinders</t>
  </si>
  <si>
    <t>RIDE SHARING PROGRAM</t>
  </si>
  <si>
    <t>TOTAL  </t>
  </si>
  <si>
    <t>Transferred to FTA on 10/23/2018</t>
  </si>
  <si>
    <t>2019 Programmed (Fed Only)</t>
  </si>
  <si>
    <t>S100460</t>
  </si>
  <si>
    <t>Guadalupe St. Reconstruction Road Diet</t>
  </si>
  <si>
    <t>THE PROPOSED PROJECT IDENTIFIED THROUGH THE RSA IS THE FOLLOWING: LANE REDUCTION, PEDESTRIAN IMPROVEMENT, BICYCLE IMPROVEMENTS, SIGNALIZED INTERSECTIONS IMPROVEMENTS,LIGHTING, DRAINAGE ACCOMMODATIONS,NEW SIGNING AND STRIPING.</t>
  </si>
  <si>
    <t>20-00</t>
  </si>
  <si>
    <t>CMAQ - FLEX PE, HWY SAFETY IMPROV PROG PE ROW </t>
  </si>
  <si>
    <t>S100370  </t>
  </si>
  <si>
    <t>Agua Fria St./Cottonwood Drive Intersection</t>
  </si>
  <si>
    <t>DESIGN, ROW ACQUISITION AND CONSTRUCTION OF A ROUNDABOUT AT THE INTERSECTION</t>
  </si>
  <si>
    <t>20-01</t>
  </si>
  <si>
    <t>CMAQ - FLEX, HWY SAFETY IMPROV PROG</t>
  </si>
  <si>
    <t>S100250  </t>
  </si>
  <si>
    <t>La Cienega/La Bajada Area Bridge</t>
  </si>
  <si>
    <t>PAVEMENT PRESERVATION AT VARIOUS LOCATION ALONG INTERSTATE 25 IN THE MPO AREA</t>
  </si>
  <si>
    <t>20-00.1</t>
  </si>
  <si>
    <t>NAT HWY PERF PROG, ROAD FUND, STP URBAN - 5K TO 200K</t>
  </si>
  <si>
    <t>S100430  </t>
  </si>
  <si>
    <t>NM 599/US285 Ramp</t>
  </si>
  <si>
    <t>LENGTHEN SB ON-RAMP FROM NM599 TO US84/285</t>
  </si>
  <si>
    <t>STP FLEX_NC</t>
  </si>
  <si>
    <t>S100580  </t>
  </si>
  <si>
    <t>NM 599 &amp; Intersection with Via Veteranos</t>
  </si>
  <si>
    <t>Intersection Safety Improvements</t>
  </si>
  <si>
    <t>18-08.1</t>
  </si>
  <si>
    <t>Difference (Prog Amt - Oblig Amt)</t>
  </si>
  <si>
    <t>Percent Obligated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</si>
</sst>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ill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0" xfId="0" applyFill="1"/>
    <xf numFmtId="0" fontId="0" fillId="0" borderId="0" xfId="0" applyFill="1" applyBorder="1"/>
    <xf numFmtId="0" fontId="18" fillId="0" borderId="13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center" vertical="top" wrapText="1"/>
    </xf>
    <xf numFmtId="8" fontId="0" fillId="0" borderId="14" xfId="0" applyNumberForma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14" fontId="0" fillId="0" borderId="14" xfId="0" applyNumberForma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44" fontId="0" fillId="0" borderId="14" xfId="42" applyFont="1" applyFill="1" applyBorder="1" applyAlignment="1">
      <alignment horizontal="center" vertical="top" wrapText="1"/>
    </xf>
    <xf numFmtId="44" fontId="18" fillId="0" borderId="0" xfId="0" applyNumberFormat="1" applyFont="1" applyFill="1" applyBorder="1" applyAlignment="1">
      <alignment horizontal="right" vertical="top" wrapText="1"/>
    </xf>
    <xf numFmtId="9" fontId="0" fillId="0" borderId="14" xfId="43" applyFont="1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3"/>
  <sheetViews>
    <sheetView tabSelected="1" topLeftCell="E1" workbookViewId="0">
      <selection activeCell="B8" sqref="B8"/>
    </sheetView>
  </sheetViews>
  <sheetFormatPr defaultColWidth="19.85546875" defaultRowHeight="15" x14ac:dyDescent="0.25"/>
  <cols>
    <col min="1" max="1" width="7.42578125" style="3" bestFit="1" customWidth="1"/>
    <col min="2" max="2" width="8" style="3" bestFit="1" customWidth="1"/>
    <col min="3" max="3" width="26" style="3" bestFit="1" customWidth="1"/>
    <col min="4" max="4" width="43.28515625" style="3" bestFit="1" customWidth="1"/>
    <col min="5" max="5" width="7.85546875" style="3" bestFit="1" customWidth="1"/>
    <col min="6" max="6" width="19.85546875" style="3" customWidth="1"/>
    <col min="7" max="7" width="48" style="3" bestFit="1" customWidth="1"/>
    <col min="8" max="8" width="25.5703125" style="3" bestFit="1" customWidth="1"/>
    <col min="9" max="9" width="16.28515625" style="3" customWidth="1"/>
    <col min="10" max="10" width="31.5703125" style="3" bestFit="1" customWidth="1"/>
    <col min="11" max="11" width="17" style="3" bestFit="1" customWidth="1"/>
    <col min="12" max="13" width="17" style="3" customWidth="1"/>
    <col min="14" max="14" width="30.85546875" style="3" bestFit="1" customWidth="1"/>
    <col min="15" max="16384" width="19.85546875" style="3"/>
  </cols>
  <sheetData>
    <row r="1" spans="1:97" s="1" customForma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8"/>
    </row>
    <row r="2" spans="1:97" s="1" customFormat="1" ht="45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8</v>
      </c>
      <c r="H2" s="9" t="s">
        <v>7</v>
      </c>
      <c r="I2" s="9" t="s">
        <v>32</v>
      </c>
      <c r="J2" s="9" t="s">
        <v>9</v>
      </c>
      <c r="K2" s="9" t="s">
        <v>10</v>
      </c>
      <c r="L2" s="9" t="s">
        <v>56</v>
      </c>
      <c r="M2" s="9" t="s">
        <v>57</v>
      </c>
      <c r="N2" s="9" t="s">
        <v>11</v>
      </c>
      <c r="CS2" s="2"/>
    </row>
    <row r="3" spans="1:97" s="1" customFormat="1" ht="105" x14ac:dyDescent="0.25">
      <c r="A3" s="9"/>
      <c r="B3" s="7" t="s">
        <v>33</v>
      </c>
      <c r="C3" s="11" t="s">
        <v>34</v>
      </c>
      <c r="D3" s="11" t="s">
        <v>35</v>
      </c>
      <c r="E3" s="11" t="s">
        <v>36</v>
      </c>
      <c r="F3" s="11" t="s">
        <v>23</v>
      </c>
      <c r="G3" s="11" t="s">
        <v>35</v>
      </c>
      <c r="H3" s="11" t="s">
        <v>42</v>
      </c>
      <c r="I3" s="12">
        <v>530600</v>
      </c>
      <c r="J3" s="11" t="s">
        <v>37</v>
      </c>
      <c r="K3" s="12">
        <v>530600</v>
      </c>
      <c r="L3" s="12">
        <f>I3-K3</f>
        <v>0</v>
      </c>
      <c r="M3" s="14">
        <f>I3/K3</f>
        <v>1</v>
      </c>
      <c r="N3" s="9"/>
      <c r="CS3" s="2"/>
    </row>
    <row r="4" spans="1:97" s="1" customFormat="1" ht="45" x14ac:dyDescent="0.25">
      <c r="A4" s="9"/>
      <c r="B4" s="7" t="s">
        <v>38</v>
      </c>
      <c r="C4" s="11" t="s">
        <v>39</v>
      </c>
      <c r="D4" s="11" t="s">
        <v>40</v>
      </c>
      <c r="E4" s="11" t="s">
        <v>41</v>
      </c>
      <c r="F4" s="11" t="s">
        <v>23</v>
      </c>
      <c r="G4" s="11" t="s">
        <v>40</v>
      </c>
      <c r="H4" s="11" t="s">
        <v>18</v>
      </c>
      <c r="I4" s="12">
        <v>49500</v>
      </c>
      <c r="J4" s="11" t="s">
        <v>18</v>
      </c>
      <c r="K4" s="12">
        <v>49500</v>
      </c>
      <c r="L4" s="12">
        <f t="shared" ref="L4:L11" si="0">I4-K4</f>
        <v>0</v>
      </c>
      <c r="M4" s="14">
        <f t="shared" ref="M4:M11" si="1">I4/K4</f>
        <v>1</v>
      </c>
      <c r="N4" s="9"/>
      <c r="CS4" s="2"/>
    </row>
    <row r="5" spans="1:97" s="1" customFormat="1" ht="30" x14ac:dyDescent="0.25">
      <c r="A5" s="9"/>
      <c r="B5" s="11" t="s">
        <v>52</v>
      </c>
      <c r="C5" s="11" t="s">
        <v>53</v>
      </c>
      <c r="D5" s="11" t="s">
        <v>54</v>
      </c>
      <c r="E5" s="11" t="s">
        <v>55</v>
      </c>
      <c r="F5" s="11" t="s">
        <v>12</v>
      </c>
      <c r="G5" s="11" t="s">
        <v>54</v>
      </c>
      <c r="H5" s="11"/>
      <c r="I5" s="12"/>
      <c r="J5" s="11" t="s">
        <v>18</v>
      </c>
      <c r="K5" s="12">
        <v>184863</v>
      </c>
      <c r="L5" s="12">
        <f t="shared" si="0"/>
        <v>-184863</v>
      </c>
      <c r="M5" s="14">
        <f t="shared" si="1"/>
        <v>0</v>
      </c>
      <c r="N5" s="9"/>
      <c r="CS5" s="2"/>
    </row>
    <row r="6" spans="1:97" s="1" customFormat="1" ht="45.75" customHeight="1" x14ac:dyDescent="0.25">
      <c r="A6" s="9"/>
      <c r="B6" s="7" t="s">
        <v>43</v>
      </c>
      <c r="C6" s="11" t="s">
        <v>44</v>
      </c>
      <c r="D6" s="11" t="s">
        <v>45</v>
      </c>
      <c r="E6" s="11" t="s">
        <v>46</v>
      </c>
      <c r="F6" s="11" t="s">
        <v>12</v>
      </c>
      <c r="G6" s="11" t="s">
        <v>45</v>
      </c>
      <c r="H6" s="11" t="s">
        <v>47</v>
      </c>
      <c r="I6" s="12">
        <v>14284512</v>
      </c>
      <c r="J6" s="11" t="s">
        <v>47</v>
      </c>
      <c r="K6" s="12">
        <v>16974111</v>
      </c>
      <c r="L6" s="12">
        <f t="shared" si="0"/>
        <v>-2689599</v>
      </c>
      <c r="M6" s="14">
        <f t="shared" si="1"/>
        <v>0.84154698882315548</v>
      </c>
      <c r="N6" s="9"/>
      <c r="CS6" s="2"/>
    </row>
    <row r="7" spans="1:97" s="1" customFormat="1" ht="30" x14ac:dyDescent="0.25">
      <c r="A7" s="9"/>
      <c r="B7" s="7" t="s">
        <v>48</v>
      </c>
      <c r="C7" s="11" t="s">
        <v>49</v>
      </c>
      <c r="D7" s="11" t="s">
        <v>50</v>
      </c>
      <c r="E7" s="11" t="s">
        <v>36</v>
      </c>
      <c r="F7" s="11" t="s">
        <v>12</v>
      </c>
      <c r="G7" s="11" t="s">
        <v>50</v>
      </c>
      <c r="H7" s="11" t="s">
        <v>51</v>
      </c>
      <c r="I7" s="12">
        <v>342289</v>
      </c>
      <c r="J7" s="11" t="s">
        <v>51</v>
      </c>
      <c r="K7" s="12">
        <v>341970</v>
      </c>
      <c r="L7" s="12">
        <f t="shared" si="0"/>
        <v>319</v>
      </c>
      <c r="M7" s="14">
        <f t="shared" si="1"/>
        <v>1.0009328303652367</v>
      </c>
      <c r="N7" s="9"/>
      <c r="CS7" s="2"/>
    </row>
    <row r="8" spans="1:97" s="1" customFormat="1" ht="60" x14ac:dyDescent="0.25">
      <c r="A8" s="7"/>
      <c r="B8" s="7" t="s">
        <v>20</v>
      </c>
      <c r="C8" s="7" t="s">
        <v>21</v>
      </c>
      <c r="D8" s="7" t="s">
        <v>22</v>
      </c>
      <c r="E8" s="7" t="str">
        <f>"18-19.1"</f>
        <v>18-19.1</v>
      </c>
      <c r="F8" s="7" t="s">
        <v>14</v>
      </c>
      <c r="G8" s="7" t="s">
        <v>22</v>
      </c>
      <c r="H8" s="7" t="s">
        <v>15</v>
      </c>
      <c r="I8" s="8">
        <v>99000</v>
      </c>
      <c r="J8" s="7" t="s">
        <v>16</v>
      </c>
      <c r="K8" s="8">
        <v>99000</v>
      </c>
      <c r="L8" s="12">
        <f t="shared" si="0"/>
        <v>0</v>
      </c>
      <c r="M8" s="14">
        <f t="shared" si="1"/>
        <v>1</v>
      </c>
      <c r="N8" s="7"/>
      <c r="CS8" s="2"/>
    </row>
    <row r="9" spans="1:97" s="1" customFormat="1" x14ac:dyDescent="0.25">
      <c r="A9" s="7"/>
      <c r="B9" s="7" t="s">
        <v>24</v>
      </c>
      <c r="C9" s="7" t="s">
        <v>25</v>
      </c>
      <c r="D9" s="7" t="s">
        <v>26</v>
      </c>
      <c r="E9" s="7" t="str">
        <f>"18-06"</f>
        <v>18-06</v>
      </c>
      <c r="F9" s="7" t="s">
        <v>12</v>
      </c>
      <c r="G9" s="7" t="s">
        <v>26</v>
      </c>
      <c r="H9" s="7" t="s">
        <v>18</v>
      </c>
      <c r="I9" s="8">
        <v>135000</v>
      </c>
      <c r="J9" s="7" t="s">
        <v>17</v>
      </c>
      <c r="K9" s="8">
        <v>119218.96</v>
      </c>
      <c r="L9" s="12">
        <f t="shared" si="0"/>
        <v>15781.039999999994</v>
      </c>
      <c r="M9" s="14">
        <f t="shared" si="1"/>
        <v>1.1323702203072397</v>
      </c>
      <c r="N9" s="7" t="s">
        <v>13</v>
      </c>
      <c r="CS9" s="2"/>
    </row>
    <row r="10" spans="1:97" s="1" customFormat="1" x14ac:dyDescent="0.25">
      <c r="A10" s="7"/>
      <c r="B10" s="7" t="s">
        <v>27</v>
      </c>
      <c r="C10" s="7" t="s">
        <v>28</v>
      </c>
      <c r="D10" s="7" t="s">
        <v>29</v>
      </c>
      <c r="E10" s="7" t="str">
        <f>"18-09.1"</f>
        <v>18-09.1</v>
      </c>
      <c r="F10" s="7" t="s">
        <v>23</v>
      </c>
      <c r="G10" s="7" t="s">
        <v>29</v>
      </c>
      <c r="H10" s="7" t="s">
        <v>19</v>
      </c>
      <c r="I10" s="8">
        <v>71773</v>
      </c>
      <c r="J10" s="7" t="s">
        <v>19</v>
      </c>
      <c r="K10" s="8">
        <v>0</v>
      </c>
      <c r="L10" s="12">
        <f t="shared" si="0"/>
        <v>71773</v>
      </c>
      <c r="M10" s="14"/>
      <c r="N10" s="10" t="s">
        <v>31</v>
      </c>
      <c r="CS10" s="2"/>
    </row>
    <row r="11" spans="1:97" s="1" customFormat="1" x14ac:dyDescent="0.25">
      <c r="A11" s="5" t="s">
        <v>30</v>
      </c>
      <c r="B11" s="6"/>
      <c r="C11" s="6"/>
      <c r="D11" s="6"/>
      <c r="E11" s="6"/>
      <c r="F11" s="6"/>
      <c r="G11" s="6"/>
      <c r="H11" s="6"/>
      <c r="I11" s="13">
        <f>SUM(I3:I10)</f>
        <v>15512674</v>
      </c>
      <c r="J11" s="6"/>
      <c r="K11" s="13">
        <f>SUM(K3:K10)</f>
        <v>18299262.960000001</v>
      </c>
      <c r="L11" s="12">
        <f t="shared" si="0"/>
        <v>-2786588.9600000009</v>
      </c>
      <c r="M11" s="14">
        <f t="shared" si="1"/>
        <v>0.84772124614575184</v>
      </c>
      <c r="N11" s="6"/>
      <c r="CS11" s="2"/>
    </row>
    <row r="12" spans="1:97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97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</sheetData>
  <mergeCells count="1">
    <mergeCell ref="A1:CS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SFMPO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Chavez</dc:creator>
  <cp:lastModifiedBy>YNGVE, LEAH</cp:lastModifiedBy>
  <dcterms:created xsi:type="dcterms:W3CDTF">2019-10-28T14:29:55Z</dcterms:created>
  <dcterms:modified xsi:type="dcterms:W3CDTF">2019-12-13T17:15:04Z</dcterms:modified>
</cp:coreProperties>
</file>